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oux\Downloads\"/>
    </mc:Choice>
  </mc:AlternateContent>
  <xr:revisionPtr revIDLastSave="0" documentId="8_{7657EB79-D116-4BE8-9335-E0747A53114A}" xr6:coauthVersionLast="45" xr6:coauthVersionMax="45" xr10:uidLastSave="{00000000-0000-0000-0000-000000000000}"/>
  <bookViews>
    <workbookView xWindow="-120" yWindow="-120" windowWidth="29040" windowHeight="15840" xr2:uid="{B4A64E4F-77AD-4C83-B77D-94CB234E337F}"/>
  </bookViews>
  <sheets>
    <sheet name="MSO Program Budget (Variance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L15" i="1"/>
  <c r="C16" i="1"/>
  <c r="D16" i="1"/>
  <c r="L16" i="1" s="1"/>
  <c r="E16" i="1"/>
  <c r="F16" i="1" s="1"/>
  <c r="G16" i="1"/>
  <c r="I16" i="1"/>
  <c r="I20" i="1" s="1"/>
  <c r="J16" i="1"/>
  <c r="K16" i="1"/>
  <c r="F17" i="1"/>
  <c r="G17" i="1"/>
  <c r="L17" i="1"/>
  <c r="F18" i="1"/>
  <c r="G18" i="1"/>
  <c r="L18" i="1"/>
  <c r="C20" i="1"/>
  <c r="D20" i="1"/>
  <c r="E20" i="1"/>
  <c r="F20" i="1" s="1"/>
  <c r="G20" i="1"/>
  <c r="K20" i="1"/>
  <c r="D24" i="1"/>
  <c r="L24" i="1" s="1"/>
  <c r="F24" i="1"/>
  <c r="I24" i="1"/>
  <c r="I30" i="1" s="1"/>
  <c r="K24" i="1"/>
  <c r="K30" i="1" s="1"/>
  <c r="F25" i="1"/>
  <c r="G25" i="1"/>
  <c r="L25" i="1"/>
  <c r="F26" i="1"/>
  <c r="G26" i="1"/>
  <c r="L26" i="1"/>
  <c r="F27" i="1"/>
  <c r="G27" i="1"/>
  <c r="L27" i="1"/>
  <c r="L28" i="1"/>
  <c r="C30" i="1"/>
  <c r="C32" i="1" s="1"/>
  <c r="C34" i="1" s="1"/>
  <c r="D30" i="1"/>
  <c r="E30" i="1"/>
  <c r="F30" i="1"/>
  <c r="G30" i="1"/>
  <c r="J30" i="1"/>
  <c r="C31" i="1"/>
  <c r="E31" i="1"/>
  <c r="J31" i="1"/>
  <c r="E32" i="1"/>
  <c r="J32" i="1"/>
  <c r="F37" i="1"/>
  <c r="K31" i="1" l="1"/>
  <c r="K32" i="1"/>
  <c r="K34" i="1" s="1"/>
  <c r="I31" i="1"/>
  <c r="I32" i="1" s="1"/>
  <c r="I34" i="1" s="1"/>
  <c r="L30" i="1"/>
  <c r="G31" i="1"/>
  <c r="L20" i="1"/>
  <c r="D31" i="1"/>
  <c r="G24" i="1"/>
  <c r="E34" i="1"/>
  <c r="L31" i="1" l="1"/>
  <c r="F31" i="1"/>
  <c r="D32" i="1"/>
  <c r="J19" i="1"/>
  <c r="J20" i="1" s="1"/>
  <c r="J34" i="1" s="1"/>
  <c r="L32" i="1" l="1"/>
  <c r="D34" i="1"/>
  <c r="F34" i="1" s="1"/>
  <c r="F32" i="1"/>
  <c r="G32" i="1"/>
</calcChain>
</file>

<file path=xl/sharedStrings.xml><?xml version="1.0" encoding="utf-8"?>
<sst xmlns="http://schemas.openxmlformats.org/spreadsheetml/2006/main" count="64" uniqueCount="59">
  <si>
    <t xml:space="preserve">This does not include Executive Leadership Team </t>
  </si>
  <si>
    <t>Slower to hire as pandemic limited travel and participation</t>
  </si>
  <si>
    <t>FTEs (Program-Related)</t>
  </si>
  <si>
    <t>Surplus will carry-over into FY 2023</t>
  </si>
  <si>
    <t>Revenue over Expenses / Net Income</t>
  </si>
  <si>
    <t>Total Program Expenses</t>
  </si>
  <si>
    <t>Calculated at 25% annually</t>
  </si>
  <si>
    <t>Variance standard at 25%</t>
  </si>
  <si>
    <t xml:space="preserve">Overhead </t>
  </si>
  <si>
    <t>Subtotal expenses</t>
  </si>
  <si>
    <t>External program evaluation by a firm to be determined</t>
  </si>
  <si>
    <t>External Evaluation</t>
  </si>
  <si>
    <t>542 participants in FY 2021 and 2000 projected annual participants in FY 2022-FY 2024</t>
  </si>
  <si>
    <t>Limited to 1500 participants in FY 2022 including 500 fully virtual</t>
  </si>
  <si>
    <t>Participant Travel and Coordination</t>
  </si>
  <si>
    <t>Reduced travel for consultants</t>
  </si>
  <si>
    <t>External Consultancy</t>
  </si>
  <si>
    <t>Facilities Expenses</t>
  </si>
  <si>
    <t>Benefits calculated at 27% with 4% annual adjustments - additional FTEs in FY 22</t>
  </si>
  <si>
    <t>Slower to hire new employees</t>
  </si>
  <si>
    <t>Salaries (including benefits)</t>
  </si>
  <si>
    <t>Expenses</t>
  </si>
  <si>
    <t>Total Program Revenue</t>
  </si>
  <si>
    <t>Carryover</t>
  </si>
  <si>
    <t>Board expanded from 20 to 25 members in 2022 with new minimum gift requirement - these are directed gifts to the Service Learning Priority</t>
  </si>
  <si>
    <t xml:space="preserve">Board members gave generously understanding org challenges </t>
  </si>
  <si>
    <t>Board</t>
  </si>
  <si>
    <t>New Director of Individual Giving hired in 2021 - these are directed gifts to the Service Learning Priority</t>
  </si>
  <si>
    <t>Individual donors were harder to reach since less were in-person and able to see programming</t>
  </si>
  <si>
    <t>Individuals</t>
  </si>
  <si>
    <t>Total Foundation Contributions</t>
  </si>
  <si>
    <t>Additional Foundation Revenue To Be Raised</t>
  </si>
  <si>
    <t>Jim Joseph Foundation Request</t>
  </si>
  <si>
    <t>Requested</t>
  </si>
  <si>
    <t>Smaller pool of donors than in previous years</t>
  </si>
  <si>
    <t>Additional Foundation Supporters</t>
  </si>
  <si>
    <t>Request granted in full</t>
  </si>
  <si>
    <t>Jim Joseph Foundation Committed</t>
  </si>
  <si>
    <t>Committed</t>
  </si>
  <si>
    <t>Revenue</t>
  </si>
  <si>
    <t>3-year budget</t>
  </si>
  <si>
    <t>Budget</t>
  </si>
  <si>
    <t>Revised Budget</t>
  </si>
  <si>
    <t>% Variances</t>
  </si>
  <si>
    <t>$ Variances</t>
  </si>
  <si>
    <t xml:space="preserve">Actuals </t>
  </si>
  <si>
    <t>Actuals</t>
  </si>
  <si>
    <t>Line Item Explanations (Proposal Budget)</t>
  </si>
  <si>
    <t>Total</t>
  </si>
  <si>
    <t>FY 2024</t>
  </si>
  <si>
    <t>FY 2023</t>
  </si>
  <si>
    <t xml:space="preserve">FY 2023 </t>
  </si>
  <si>
    <t>Line Item Explanations FY 2022</t>
  </si>
  <si>
    <t>FY 2022</t>
  </si>
  <si>
    <t>FY 2021</t>
  </si>
  <si>
    <t>Amounts in 1000s</t>
  </si>
  <si>
    <t>FY - July 1 - June 30</t>
  </si>
  <si>
    <t>Service Learning Program Budget (PROGRAM A)</t>
  </si>
  <si>
    <t>My Special Organization,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</si>
</sst>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[Red]\(0\)"/>
  </numFmts>
  <fonts count="12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/>
    <xf numFmtId="1" fontId="2" fillId="3" borderId="1" xfId="0" applyNumberFormat="1" applyFont="1" applyFill="1" applyBorder="1"/>
    <xf numFmtId="1" fontId="1" fillId="4" borderId="1" xfId="0" applyNumberFormat="1" applyFont="1" applyFill="1" applyBorder="1"/>
    <xf numFmtId="1" fontId="1" fillId="3" borderId="1" xfId="0" applyNumberFormat="1" applyFont="1" applyFill="1" applyBorder="1"/>
    <xf numFmtId="1" fontId="3" fillId="5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/>
    <xf numFmtId="1" fontId="1" fillId="6" borderId="1" xfId="0" applyNumberFormat="1" applyFont="1" applyFill="1" applyBorder="1"/>
    <xf numFmtId="0" fontId="5" fillId="0" borderId="1" xfId="0" applyFont="1" applyBorder="1"/>
    <xf numFmtId="1" fontId="2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9" fontId="1" fillId="3" borderId="1" xfId="2" applyFont="1" applyFill="1" applyBorder="1" applyAlignment="1"/>
    <xf numFmtId="0" fontId="6" fillId="0" borderId="1" xfId="0" applyFont="1" applyBorder="1"/>
    <xf numFmtId="0" fontId="0" fillId="0" borderId="1" xfId="0" applyBorder="1" applyAlignment="1">
      <alignment horizontal="left" wrapText="1"/>
    </xf>
    <xf numFmtId="0" fontId="2" fillId="3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Border="1" applyAlignment="1">
      <alignment horizontal="left" wrapText="1"/>
    </xf>
    <xf numFmtId="0" fontId="9" fillId="3" borderId="1" xfId="0" applyFont="1" applyFill="1" applyBorder="1"/>
    <xf numFmtId="0" fontId="9" fillId="4" borderId="1" xfId="0" applyFont="1" applyFill="1" applyBorder="1"/>
    <xf numFmtId="0" fontId="8" fillId="6" borderId="1" xfId="0" applyFont="1" applyFill="1" applyBorder="1" applyAlignment="1">
      <alignment horizontal="right"/>
    </xf>
    <xf numFmtId="0" fontId="3" fillId="0" borderId="1" xfId="0" applyFont="1" applyBorder="1"/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0" fontId="4" fillId="0" borderId="1" xfId="0" applyFont="1" applyBorder="1"/>
    <xf numFmtId="164" fontId="1" fillId="3" borderId="1" xfId="1" applyNumberFormat="1" applyFont="1" applyFill="1" applyBorder="1"/>
    <xf numFmtId="164" fontId="1" fillId="4" borderId="1" xfId="1" applyNumberFormat="1" applyFont="1" applyFill="1" applyBorder="1"/>
    <xf numFmtId="164" fontId="3" fillId="5" borderId="1" xfId="1" applyNumberFormat="1" applyFont="1" applyFill="1" applyBorder="1" applyAlignment="1">
      <alignment wrapText="1"/>
    </xf>
    <xf numFmtId="164" fontId="1" fillId="6" borderId="1" xfId="1" applyNumberFormat="1" applyFont="1" applyFill="1" applyBorder="1" applyAlignment="1">
      <alignment horizontal="right"/>
    </xf>
    <xf numFmtId="164" fontId="10" fillId="2" borderId="1" xfId="0" applyNumberFormat="1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4" fillId="5" borderId="1" xfId="0" applyFont="1" applyFill="1" applyBorder="1" applyAlignment="1">
      <alignment wrapText="1"/>
    </xf>
    <xf numFmtId="0" fontId="10" fillId="6" borderId="1" xfId="0" applyFont="1" applyFill="1" applyBorder="1"/>
    <xf numFmtId="0" fontId="10" fillId="0" borderId="1" xfId="0" applyFont="1" applyBorder="1" applyAlignment="1">
      <alignment wrapText="1"/>
    </xf>
    <xf numFmtId="164" fontId="8" fillId="2" borderId="1" xfId="0" applyNumberFormat="1" applyFont="1" applyFill="1" applyBorder="1"/>
    <xf numFmtId="0" fontId="9" fillId="0" borderId="1" xfId="0" applyFont="1" applyBorder="1"/>
    <xf numFmtId="0" fontId="8" fillId="3" borderId="1" xfId="0" applyFont="1" applyFill="1" applyBorder="1"/>
    <xf numFmtId="0" fontId="8" fillId="4" borderId="1" xfId="0" applyFont="1" applyFill="1" applyBorder="1"/>
    <xf numFmtId="0" fontId="11" fillId="0" borderId="1" xfId="0" applyFont="1" applyBorder="1"/>
    <xf numFmtId="0" fontId="8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5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E85B-C405-4FF0-BB97-91C55CA0D3CD}">
  <dimension ref="A1:M37"/>
  <sheetViews>
    <sheetView tabSelected="1" workbookViewId="0">
      <selection activeCell="A2" sqref="A2"/>
    </sheetView>
  </sheetViews>
  <sheetFormatPr defaultRowHeight="12.75" x14ac:dyDescent="0.2"/>
  <cols>
    <col min="2" max="2" width="39" customWidth="1"/>
    <col min="3" max="4" width="9.5703125" bestFit="1" customWidth="1"/>
    <col min="5" max="5" width="9.5703125" customWidth="1"/>
    <col min="6" max="7" width="12" customWidth="1"/>
    <col min="8" max="8" width="22.42578125" customWidth="1"/>
    <col min="9" max="9" width="9.5703125" bestFit="1" customWidth="1"/>
    <col min="10" max="10" width="16.5703125" customWidth="1"/>
    <col min="11" max="11" width="9.5703125" bestFit="1" customWidth="1"/>
    <col min="12" max="12" width="18.140625" customWidth="1"/>
    <col min="13" max="13" width="25.42578125" customWidth="1"/>
  </cols>
  <sheetData>
    <row r="1" spans="1:13" x14ac:dyDescent="0.2">
      <c r="A1" s="69" t="s">
        <v>58</v>
      </c>
    </row>
    <row r="2" spans="1:13" x14ac:dyDescent="0.2">
      <c r="A2" s="69" t="s">
        <v>57</v>
      </c>
    </row>
    <row r="3" spans="1:13" x14ac:dyDescent="0.2">
      <c r="A3" s="69" t="s">
        <v>56</v>
      </c>
    </row>
    <row r="4" spans="1:13" x14ac:dyDescent="0.2">
      <c r="A4" s="69" t="s">
        <v>55</v>
      </c>
    </row>
    <row r="6" spans="1:13" x14ac:dyDescent="0.2">
      <c r="B6" s="32"/>
      <c r="C6" s="68" t="s">
        <v>54</v>
      </c>
      <c r="D6" s="27" t="s">
        <v>53</v>
      </c>
      <c r="E6" s="27" t="s">
        <v>53</v>
      </c>
      <c r="F6" s="27" t="s">
        <v>53</v>
      </c>
      <c r="G6" s="27" t="s">
        <v>53</v>
      </c>
      <c r="H6" s="67" t="s">
        <v>52</v>
      </c>
      <c r="I6" s="27" t="s">
        <v>51</v>
      </c>
      <c r="J6" s="66" t="s">
        <v>50</v>
      </c>
      <c r="K6" s="27" t="s">
        <v>49</v>
      </c>
      <c r="L6" s="65" t="s">
        <v>48</v>
      </c>
      <c r="M6" s="62" t="s">
        <v>47</v>
      </c>
    </row>
    <row r="7" spans="1:13" x14ac:dyDescent="0.2">
      <c r="B7" s="32"/>
      <c r="C7" s="64" t="s">
        <v>46</v>
      </c>
      <c r="D7" s="29" t="s">
        <v>41</v>
      </c>
      <c r="E7" s="29" t="s">
        <v>45</v>
      </c>
      <c r="F7" s="29" t="s">
        <v>44</v>
      </c>
      <c r="G7" s="29" t="s">
        <v>43</v>
      </c>
      <c r="H7" s="63"/>
      <c r="I7" s="29" t="s">
        <v>41</v>
      </c>
      <c r="J7" s="28" t="s">
        <v>42</v>
      </c>
      <c r="K7" s="27" t="s">
        <v>41</v>
      </c>
      <c r="L7" s="61" t="s">
        <v>40</v>
      </c>
      <c r="M7" s="62"/>
    </row>
    <row r="8" spans="1:13" x14ac:dyDescent="0.2">
      <c r="B8" s="32"/>
      <c r="C8" s="31"/>
      <c r="D8" s="29"/>
      <c r="E8" s="29"/>
      <c r="F8" s="29"/>
      <c r="G8" s="29"/>
      <c r="H8" s="30"/>
      <c r="I8" s="29"/>
      <c r="J8" s="28"/>
      <c r="K8" s="27"/>
      <c r="L8" s="61"/>
      <c r="M8" s="60"/>
    </row>
    <row r="9" spans="1:13" x14ac:dyDescent="0.2">
      <c r="B9" s="9" t="s">
        <v>39</v>
      </c>
      <c r="C9" s="31"/>
      <c r="D9" s="29"/>
      <c r="E9" s="29"/>
      <c r="F9" s="29"/>
      <c r="G9" s="29"/>
      <c r="H9" s="30"/>
      <c r="I9" s="29"/>
      <c r="J9" s="28"/>
      <c r="K9" s="27"/>
      <c r="L9" s="61"/>
      <c r="M9" s="60"/>
    </row>
    <row r="10" spans="1:13" x14ac:dyDescent="0.2">
      <c r="B10" s="57" t="s">
        <v>38</v>
      </c>
      <c r="C10" s="36"/>
      <c r="D10" s="55"/>
      <c r="E10" s="55"/>
      <c r="F10" s="55"/>
      <c r="G10" s="55"/>
      <c r="H10" s="23"/>
      <c r="I10" s="55"/>
      <c r="J10" s="56"/>
      <c r="K10" s="55"/>
      <c r="L10" s="53"/>
      <c r="M10" s="58"/>
    </row>
    <row r="11" spans="1:13" x14ac:dyDescent="0.2">
      <c r="B11" s="54" t="s">
        <v>37</v>
      </c>
      <c r="C11" s="59">
        <v>350</v>
      </c>
      <c r="D11" s="34"/>
      <c r="E11" s="34">
        <v>350</v>
      </c>
      <c r="F11" s="34"/>
      <c r="G11" s="34"/>
      <c r="H11" s="23" t="s">
        <v>36</v>
      </c>
      <c r="I11" s="34"/>
      <c r="J11" s="35">
        <v>350</v>
      </c>
      <c r="K11" s="34"/>
      <c r="L11" s="53"/>
      <c r="M11" s="58"/>
    </row>
    <row r="12" spans="1:13" ht="25.5" x14ac:dyDescent="0.2">
      <c r="B12" s="54" t="s">
        <v>35</v>
      </c>
      <c r="C12" s="59"/>
      <c r="D12" s="34"/>
      <c r="E12" s="34">
        <v>200</v>
      </c>
      <c r="F12" s="34"/>
      <c r="G12" s="34"/>
      <c r="H12" s="23" t="s">
        <v>34</v>
      </c>
      <c r="I12" s="34"/>
      <c r="J12" s="35">
        <v>100</v>
      </c>
      <c r="K12" s="34"/>
      <c r="L12" s="53"/>
      <c r="M12" s="58"/>
    </row>
    <row r="13" spans="1:13" x14ac:dyDescent="0.2">
      <c r="B13" s="57" t="s">
        <v>33</v>
      </c>
      <c r="C13" s="36"/>
      <c r="D13" s="55"/>
      <c r="E13" s="55"/>
      <c r="F13" s="55"/>
      <c r="G13" s="55"/>
      <c r="H13" s="23"/>
      <c r="I13" s="55"/>
      <c r="J13" s="56"/>
      <c r="K13" s="55"/>
      <c r="L13" s="53"/>
      <c r="M13" s="33"/>
    </row>
    <row r="14" spans="1:13" x14ac:dyDescent="0.2">
      <c r="B14" s="54" t="s">
        <v>32</v>
      </c>
      <c r="C14" s="36"/>
      <c r="D14" s="34">
        <v>350</v>
      </c>
      <c r="E14" s="34"/>
      <c r="F14" s="34"/>
      <c r="G14" s="34"/>
      <c r="H14" s="23"/>
      <c r="I14" s="34">
        <v>350</v>
      </c>
      <c r="J14" s="35"/>
      <c r="K14" s="34">
        <v>400</v>
      </c>
      <c r="L14" s="53">
        <f>SUM(D14+I14+K14)</f>
        <v>1100</v>
      </c>
      <c r="M14" s="33"/>
    </row>
    <row r="15" spans="1:13" ht="25.5" x14ac:dyDescent="0.2">
      <c r="B15" s="52" t="s">
        <v>31</v>
      </c>
      <c r="C15" s="36"/>
      <c r="D15" s="34">
        <v>250</v>
      </c>
      <c r="E15" s="34"/>
      <c r="F15" s="34"/>
      <c r="G15" s="34"/>
      <c r="H15" s="23"/>
      <c r="I15" s="34">
        <v>150</v>
      </c>
      <c r="J15" s="35"/>
      <c r="K15" s="34">
        <v>50</v>
      </c>
      <c r="L15" s="53">
        <f>SUM(D15+I15+K15)</f>
        <v>450</v>
      </c>
      <c r="M15" s="33"/>
    </row>
    <row r="16" spans="1:13" x14ac:dyDescent="0.2">
      <c r="B16" s="52" t="s">
        <v>30</v>
      </c>
      <c r="C16" s="51">
        <f>SUM(C11:C15)</f>
        <v>350</v>
      </c>
      <c r="D16" s="48">
        <f>SUM(D11:D15)</f>
        <v>600</v>
      </c>
      <c r="E16" s="48">
        <f>SUM(E11:E15)</f>
        <v>550</v>
      </c>
      <c r="F16" s="7">
        <f>E16-D16</f>
        <v>-50</v>
      </c>
      <c r="G16" s="17">
        <f>(E16-D16)/D16</f>
        <v>-8.3333333333333329E-2</v>
      </c>
      <c r="H16" s="50"/>
      <c r="I16" s="48">
        <f>SUM(I11:I15)</f>
        <v>500</v>
      </c>
      <c r="J16" s="49">
        <f>SUM(J11:J15)</f>
        <v>450</v>
      </c>
      <c r="K16" s="48">
        <f>SUM(K11:K15)</f>
        <v>450</v>
      </c>
      <c r="L16" s="47">
        <f>SUM(D16+I16+K16)</f>
        <v>1550</v>
      </c>
      <c r="M16" s="33"/>
    </row>
    <row r="17" spans="2:13" ht="51" x14ac:dyDescent="0.2">
      <c r="B17" s="15" t="s">
        <v>29</v>
      </c>
      <c r="C17" s="46">
        <v>50</v>
      </c>
      <c r="D17" s="43">
        <v>200</v>
      </c>
      <c r="E17" s="43">
        <v>150</v>
      </c>
      <c r="F17" s="7">
        <f>E17-D17</f>
        <v>-50</v>
      </c>
      <c r="G17" s="17">
        <f>(E17-D17)/D17</f>
        <v>-0.25</v>
      </c>
      <c r="H17" s="45" t="s">
        <v>28</v>
      </c>
      <c r="I17" s="43">
        <v>250</v>
      </c>
      <c r="J17" s="44">
        <v>200</v>
      </c>
      <c r="K17" s="43">
        <v>300</v>
      </c>
      <c r="L17" s="2">
        <f>SUM(D17+I17+K17)</f>
        <v>750</v>
      </c>
      <c r="M17" s="16" t="s">
        <v>27</v>
      </c>
    </row>
    <row r="18" spans="2:13" ht="76.5" x14ac:dyDescent="0.2">
      <c r="B18" s="15" t="s">
        <v>26</v>
      </c>
      <c r="C18" s="46">
        <v>25</v>
      </c>
      <c r="D18" s="43">
        <v>200</v>
      </c>
      <c r="E18" s="43">
        <v>260</v>
      </c>
      <c r="F18" s="7">
        <f>E18-D18</f>
        <v>60</v>
      </c>
      <c r="G18" s="17">
        <f>(E18-D18)/D18</f>
        <v>0.3</v>
      </c>
      <c r="H18" s="45" t="s">
        <v>25</v>
      </c>
      <c r="I18" s="43">
        <v>250</v>
      </c>
      <c r="J18" s="44">
        <v>250</v>
      </c>
      <c r="K18" s="43">
        <v>250</v>
      </c>
      <c r="L18" s="2">
        <f>SUM(D18+I18+K18)</f>
        <v>700</v>
      </c>
      <c r="M18" s="16" t="s">
        <v>24</v>
      </c>
    </row>
    <row r="19" spans="2:13" x14ac:dyDescent="0.2">
      <c r="B19" s="42" t="s">
        <v>23</v>
      </c>
      <c r="C19" s="36"/>
      <c r="D19" s="34"/>
      <c r="E19" s="34"/>
      <c r="F19" s="7"/>
      <c r="G19" s="17"/>
      <c r="H19" s="23"/>
      <c r="I19" s="34"/>
      <c r="J19" s="4">
        <f>E34</f>
        <v>185</v>
      </c>
      <c r="K19" s="34"/>
      <c r="L19" s="2"/>
      <c r="M19" s="33"/>
    </row>
    <row r="20" spans="2:13" x14ac:dyDescent="0.2">
      <c r="B20" s="42" t="s">
        <v>22</v>
      </c>
      <c r="C20" s="41">
        <f>SUM(C16:C19)</f>
        <v>425</v>
      </c>
      <c r="D20" s="38">
        <f>SUM(D16:D19)</f>
        <v>1000</v>
      </c>
      <c r="E20" s="38">
        <f>SUM(E16:E19)</f>
        <v>960</v>
      </c>
      <c r="F20" s="7">
        <f>E20-D20</f>
        <v>-40</v>
      </c>
      <c r="G20" s="17">
        <f>(E20-D20)/D20</f>
        <v>-0.04</v>
      </c>
      <c r="H20" s="40"/>
      <c r="I20" s="38">
        <f>SUM(I16:I19)</f>
        <v>1000</v>
      </c>
      <c r="J20" s="39">
        <f>SUM(J16:J19)</f>
        <v>1085</v>
      </c>
      <c r="K20" s="38">
        <f>SUM(K16:K19)</f>
        <v>1000</v>
      </c>
      <c r="L20" s="2">
        <f>SUM(D20+I20+K20)</f>
        <v>3000</v>
      </c>
      <c r="M20" s="33"/>
    </row>
    <row r="21" spans="2:13" x14ac:dyDescent="0.2">
      <c r="B21" s="37"/>
      <c r="C21" s="36"/>
      <c r="D21" s="34"/>
      <c r="E21" s="34"/>
      <c r="F21" s="7"/>
      <c r="G21" s="17"/>
      <c r="H21" s="23"/>
      <c r="I21" s="34"/>
      <c r="J21" s="35"/>
      <c r="K21" s="34"/>
      <c r="L21" s="2"/>
      <c r="M21" s="33"/>
    </row>
    <row r="22" spans="2:13" x14ac:dyDescent="0.2">
      <c r="B22" s="9" t="s">
        <v>21</v>
      </c>
      <c r="C22" s="31"/>
      <c r="D22" s="29"/>
      <c r="E22" s="29"/>
      <c r="F22" s="7"/>
      <c r="G22" s="17"/>
      <c r="H22" s="30"/>
      <c r="I22" s="29"/>
      <c r="J22" s="28"/>
      <c r="K22" s="27"/>
      <c r="L22" s="2"/>
      <c r="M22" s="26"/>
    </row>
    <row r="23" spans="2:13" x14ac:dyDescent="0.2">
      <c r="B23" s="32"/>
      <c r="C23" s="31"/>
      <c r="D23" s="29"/>
      <c r="E23" s="29"/>
      <c r="F23" s="7"/>
      <c r="G23" s="17"/>
      <c r="H23" s="30"/>
      <c r="I23" s="29"/>
      <c r="J23" s="28"/>
      <c r="K23" s="27"/>
      <c r="L23" s="2"/>
      <c r="M23" s="26"/>
    </row>
    <row r="24" spans="2:13" ht="38.25" x14ac:dyDescent="0.2">
      <c r="B24" s="15" t="s">
        <v>20</v>
      </c>
      <c r="C24" s="8">
        <v>254</v>
      </c>
      <c r="D24" s="5">
        <f>(C24+100)*1.04</f>
        <v>368.16</v>
      </c>
      <c r="E24" s="5">
        <v>300</v>
      </c>
      <c r="F24" s="7">
        <f>E24-D24</f>
        <v>-68.160000000000025</v>
      </c>
      <c r="G24" s="17">
        <f>(E24-D24)/D24</f>
        <v>-0.18513689700130384</v>
      </c>
      <c r="H24" s="6" t="s">
        <v>19</v>
      </c>
      <c r="I24" s="5">
        <f>D24*1.04</f>
        <v>382.88640000000004</v>
      </c>
      <c r="J24" s="4">
        <v>360</v>
      </c>
      <c r="K24" s="5">
        <f>I24*1.04</f>
        <v>398.20185600000008</v>
      </c>
      <c r="L24" s="2">
        <f>SUM(D24+I24+K24)</f>
        <v>1149.2482560000001</v>
      </c>
      <c r="M24" s="25" t="s">
        <v>18</v>
      </c>
    </row>
    <row r="25" spans="2:13" x14ac:dyDescent="0.2">
      <c r="B25" s="15" t="s">
        <v>17</v>
      </c>
      <c r="C25" s="24">
        <v>36</v>
      </c>
      <c r="D25" s="22">
        <v>137</v>
      </c>
      <c r="E25" s="22">
        <v>140</v>
      </c>
      <c r="F25" s="7">
        <f>E25-D25</f>
        <v>3</v>
      </c>
      <c r="G25" s="17">
        <f>(E25-D25)/D25</f>
        <v>2.1897810218978103E-2</v>
      </c>
      <c r="H25" s="23"/>
      <c r="I25" s="22">
        <v>141</v>
      </c>
      <c r="J25" s="21">
        <v>141</v>
      </c>
      <c r="K25" s="20">
        <v>147</v>
      </c>
      <c r="L25" s="2">
        <f>SUM(D25+I25+K25)</f>
        <v>425</v>
      </c>
      <c r="M25" s="19"/>
    </row>
    <row r="26" spans="2:13" ht="25.5" x14ac:dyDescent="0.2">
      <c r="B26" s="15" t="s">
        <v>16</v>
      </c>
      <c r="C26" s="24">
        <v>10</v>
      </c>
      <c r="D26" s="22">
        <v>40</v>
      </c>
      <c r="E26" s="22">
        <v>30</v>
      </c>
      <c r="F26" s="7">
        <f>E26-D26</f>
        <v>-10</v>
      </c>
      <c r="G26" s="17">
        <f>(E26-D26)/D26</f>
        <v>-0.25</v>
      </c>
      <c r="H26" s="23" t="s">
        <v>15</v>
      </c>
      <c r="I26" s="22">
        <v>0</v>
      </c>
      <c r="J26" s="21">
        <v>0</v>
      </c>
      <c r="K26" s="20">
        <v>0</v>
      </c>
      <c r="L26" s="2">
        <f>SUM(D26+I26+K26)</f>
        <v>40</v>
      </c>
      <c r="M26" s="19"/>
    </row>
    <row r="27" spans="2:13" ht="51" x14ac:dyDescent="0.2">
      <c r="B27" s="15" t="s">
        <v>14</v>
      </c>
      <c r="C27" s="24">
        <v>100</v>
      </c>
      <c r="D27" s="22">
        <v>255</v>
      </c>
      <c r="E27" s="22">
        <v>150</v>
      </c>
      <c r="F27" s="7">
        <f>E27-D27</f>
        <v>-105</v>
      </c>
      <c r="G27" s="17">
        <f>(E27-D27)/D27</f>
        <v>-0.41176470588235292</v>
      </c>
      <c r="H27" s="23" t="s">
        <v>13</v>
      </c>
      <c r="I27" s="22">
        <v>255</v>
      </c>
      <c r="J27" s="21">
        <v>240</v>
      </c>
      <c r="K27" s="20">
        <v>255</v>
      </c>
      <c r="L27" s="2">
        <f>SUM(D27+I27+K27)</f>
        <v>765</v>
      </c>
      <c r="M27" s="16" t="s">
        <v>12</v>
      </c>
    </row>
    <row r="28" spans="2:13" ht="25.5" x14ac:dyDescent="0.2">
      <c r="B28" s="15" t="s">
        <v>11</v>
      </c>
      <c r="C28" s="24"/>
      <c r="D28" s="22"/>
      <c r="E28" s="22"/>
      <c r="F28" s="7"/>
      <c r="G28" s="17"/>
      <c r="H28" s="23"/>
      <c r="I28" s="22">
        <v>21</v>
      </c>
      <c r="J28" s="21">
        <v>21</v>
      </c>
      <c r="K28" s="20"/>
      <c r="L28" s="2">
        <f>SUM(D28+I28+K28)</f>
        <v>21</v>
      </c>
      <c r="M28" s="16" t="s">
        <v>10</v>
      </c>
    </row>
    <row r="29" spans="2:13" x14ac:dyDescent="0.2">
      <c r="B29" s="15"/>
      <c r="C29" s="24"/>
      <c r="D29" s="22"/>
      <c r="E29" s="22"/>
      <c r="F29" s="7"/>
      <c r="G29" s="17"/>
      <c r="H29" s="23"/>
      <c r="I29" s="22"/>
      <c r="J29" s="21"/>
      <c r="K29" s="20"/>
      <c r="L29" s="2"/>
      <c r="M29" s="19"/>
    </row>
    <row r="30" spans="2:13" x14ac:dyDescent="0.2">
      <c r="B30" s="15" t="s">
        <v>9</v>
      </c>
      <c r="C30" s="8">
        <f>SUM(C24:C29)</f>
        <v>400</v>
      </c>
      <c r="D30" s="5">
        <f>SUM(D24:D29)</f>
        <v>800.16000000000008</v>
      </c>
      <c r="E30" s="5">
        <f>SUM(E24:E29)</f>
        <v>620</v>
      </c>
      <c r="F30" s="7">
        <f>E30-D30</f>
        <v>-180.16000000000008</v>
      </c>
      <c r="G30" s="17">
        <f>(E30-D30)/D30</f>
        <v>-0.22515496900619883</v>
      </c>
      <c r="H30" s="6"/>
      <c r="I30" s="5">
        <f>SUM(I24:I29)</f>
        <v>799.88640000000009</v>
      </c>
      <c r="J30" s="4">
        <f>SUM(J24:J29)</f>
        <v>762</v>
      </c>
      <c r="K30" s="5">
        <f>SUM(K24:K29)</f>
        <v>800.20185600000013</v>
      </c>
      <c r="L30" s="2">
        <f>SUM(D30+I30+K30)</f>
        <v>2400.2482560000003</v>
      </c>
      <c r="M30" s="19"/>
    </row>
    <row r="31" spans="2:13" ht="25.5" x14ac:dyDescent="0.2">
      <c r="B31" s="15" t="s">
        <v>8</v>
      </c>
      <c r="C31" s="8">
        <f>C30*0.25</f>
        <v>100</v>
      </c>
      <c r="D31" s="5">
        <f>D30*0.25</f>
        <v>200.04000000000002</v>
      </c>
      <c r="E31" s="5">
        <f>E30*0.25</f>
        <v>155</v>
      </c>
      <c r="F31" s="7">
        <f>E31-D31</f>
        <v>-45.04000000000002</v>
      </c>
      <c r="G31" s="17">
        <f>(E31-D31)/D31</f>
        <v>-0.22515496900619883</v>
      </c>
      <c r="H31" s="6" t="s">
        <v>7</v>
      </c>
      <c r="I31" s="5">
        <f>I30*0.25</f>
        <v>199.97160000000002</v>
      </c>
      <c r="J31" s="4">
        <f>J30*0.25</f>
        <v>190.5</v>
      </c>
      <c r="K31" s="5">
        <f>K30*0.25</f>
        <v>200.05046400000003</v>
      </c>
      <c r="L31" s="2">
        <f>SUM(D31+I31+K31)</f>
        <v>600.06206400000008</v>
      </c>
      <c r="M31" s="16" t="s">
        <v>6</v>
      </c>
    </row>
    <row r="32" spans="2:13" x14ac:dyDescent="0.2">
      <c r="B32" s="18" t="s">
        <v>5</v>
      </c>
      <c r="C32" s="8">
        <f>SUM(C30:C31)</f>
        <v>500</v>
      </c>
      <c r="D32" s="5">
        <f>SUM(D30:D31)</f>
        <v>1000.2</v>
      </c>
      <c r="E32" s="5">
        <f>SUM(E30:E31)</f>
        <v>775</v>
      </c>
      <c r="F32" s="7">
        <f>E32-D32</f>
        <v>-225.20000000000005</v>
      </c>
      <c r="G32" s="17">
        <f>(E32-D32)/D32</f>
        <v>-0.2251549690061988</v>
      </c>
      <c r="H32" s="6"/>
      <c r="I32" s="5">
        <f>SUM(I30:I31)</f>
        <v>999.85800000000017</v>
      </c>
      <c r="J32" s="4">
        <f>SUM(J30:J31)</f>
        <v>952.5</v>
      </c>
      <c r="K32" s="5">
        <f>SUM(K30:K31)</f>
        <v>1000.2523200000002</v>
      </c>
      <c r="L32" s="2">
        <f>SUM(D32+I32+K32)</f>
        <v>3000.3103200000005</v>
      </c>
      <c r="M32" s="16"/>
    </row>
    <row r="33" spans="2:13" x14ac:dyDescent="0.2">
      <c r="B33" s="15"/>
      <c r="C33" s="8"/>
      <c r="D33" s="5"/>
      <c r="E33" s="5"/>
      <c r="F33" s="7"/>
      <c r="G33" s="17"/>
      <c r="H33" s="6"/>
      <c r="I33" s="5"/>
      <c r="J33" s="4"/>
      <c r="K33" s="3"/>
      <c r="L33" s="2"/>
      <c r="M33" s="16"/>
    </row>
    <row r="34" spans="2:13" ht="25.5" x14ac:dyDescent="0.2">
      <c r="B34" s="15" t="s">
        <v>4</v>
      </c>
      <c r="C34" s="8">
        <f>C20-C32</f>
        <v>-75</v>
      </c>
      <c r="D34" s="5">
        <f>D20-D32</f>
        <v>-0.20000000000004547</v>
      </c>
      <c r="E34" s="5">
        <f>E20-E32</f>
        <v>185</v>
      </c>
      <c r="F34" s="7">
        <f>E34-D34</f>
        <v>185.20000000000005</v>
      </c>
      <c r="G34" s="17"/>
      <c r="H34" s="6" t="s">
        <v>3</v>
      </c>
      <c r="I34" s="5">
        <f>I20-I32</f>
        <v>0.14199999999982538</v>
      </c>
      <c r="J34" s="4">
        <f>J20-J32</f>
        <v>132.5</v>
      </c>
      <c r="K34" s="5">
        <f>K20-K32</f>
        <v>-0.25232000000016797</v>
      </c>
      <c r="L34" s="2"/>
      <c r="M34" s="16"/>
    </row>
    <row r="35" spans="2:13" x14ac:dyDescent="0.2">
      <c r="B35" s="15"/>
      <c r="C35" s="14"/>
      <c r="D35" s="12"/>
      <c r="E35" s="12"/>
      <c r="F35" s="7"/>
      <c r="G35" s="12"/>
      <c r="H35" s="13"/>
      <c r="I35" s="12"/>
      <c r="J35" s="11"/>
      <c r="K35" s="10"/>
      <c r="L35" s="2"/>
      <c r="M35" s="1"/>
    </row>
    <row r="36" spans="2:13" x14ac:dyDescent="0.2">
      <c r="B36" s="15"/>
      <c r="C36" s="14"/>
      <c r="D36" s="12"/>
      <c r="E36" s="12"/>
      <c r="F36" s="7"/>
      <c r="G36" s="12"/>
      <c r="H36" s="13"/>
      <c r="I36" s="12"/>
      <c r="J36" s="11"/>
      <c r="K36" s="10"/>
      <c r="L36" s="2"/>
      <c r="M36" s="1"/>
    </row>
    <row r="37" spans="2:13" ht="38.25" x14ac:dyDescent="0.2">
      <c r="B37" s="9" t="s">
        <v>2</v>
      </c>
      <c r="C37" s="8">
        <v>7</v>
      </c>
      <c r="D37" s="5">
        <v>10</v>
      </c>
      <c r="E37" s="5">
        <v>8</v>
      </c>
      <c r="F37" s="7">
        <f>E37-D37</f>
        <v>-2</v>
      </c>
      <c r="G37" s="5"/>
      <c r="H37" s="6" t="s">
        <v>1</v>
      </c>
      <c r="I37" s="5">
        <v>10</v>
      </c>
      <c r="J37" s="4">
        <v>9</v>
      </c>
      <c r="K37" s="3">
        <v>10</v>
      </c>
      <c r="L37" s="2"/>
      <c r="M37" s="1" t="s">
        <v>0</v>
      </c>
    </row>
  </sheetData>
  <mergeCells count="2">
    <mergeCell ref="M6:M7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MSO Program Budget (Variances)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Rioux</dc:creator>
  <cp:lastModifiedBy>Mark Rioux</cp:lastModifiedBy>
  <dcterms:created xsi:type="dcterms:W3CDTF">2021-07-12T05:04:13Z</dcterms:created>
  <dcterms:modified xsi:type="dcterms:W3CDTF">2021-07-12T05:04:32Z</dcterms:modified>
</cp:coreProperties>
</file>